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throi\Downloads\"/>
    </mc:Choice>
  </mc:AlternateContent>
  <xr:revisionPtr revIDLastSave="0" documentId="13_ncr:1_{D0D5B8CA-E897-40E4-A502-DB0852D121D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imulação DA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5" i="1" l="1"/>
  <c r="I24" i="1"/>
  <c r="B5" i="1"/>
  <c r="I23" i="1"/>
  <c r="E34" i="1"/>
  <c r="B34" i="1"/>
  <c r="I15" i="1"/>
  <c r="I13" i="1" s="1"/>
  <c r="I27" i="1" l="1"/>
  <c r="I17" i="1"/>
  <c r="I22" i="1"/>
  <c r="I2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tc={6C7688E9-E3A4-47D9-9498-BC20AA68D680}</author>
    <author>tc={6F2082C4-F596-49AB-8679-8951367F61C3}</author>
    <author>tc={BD1F1691-F570-47B0-8E09-300F94F89847}</author>
    <author>tc={28420343-6EFF-43B9-BD53-0BFE4703154E}</author>
    <author>tc={8EA5CE37-7526-4014-892E-B4864BC81E26}</author>
    <author>tc={8637731C-A2ED-4E69-9EBF-048F08FACF42}</author>
    <author>tc={60158102-51AF-4D9B-ACC6-24BB55506324}</author>
  </authors>
  <commentList>
    <comment ref="B2" authorId="0" shapeId="0" xr:uid="{6C7688E9-E3A4-47D9-9498-BC20AA68D680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Selecione aqui que tipo de empresa você tem</t>
      </text>
    </comment>
    <comment ref="B3" authorId="1" shapeId="0" xr:uid="{6F2082C4-F596-49AB-8679-8951367F61C3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Some o total de venda dos últimos 12 meses da sua empresa, para achar a alíquota do Simples Nacional você se enquadra</t>
      </text>
    </comment>
    <comment ref="B4" authorId="2" shapeId="0" xr:uid="{BD1F1691-F570-47B0-8E09-300F94F89847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Coloque a Venda Bruta do Mês</t>
      </text>
    </comment>
    <comment ref="I11" authorId="3" shapeId="0" xr:uid="{28420343-6EFF-43B9-BD53-0BFE4703154E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Coloque aqui a porcentagem que você deseja de lucro.</t>
      </text>
    </comment>
    <comment ref="I12" authorId="4" shapeId="0" xr:uid="{8EA5CE37-7526-4014-892E-B4864BC81E26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Não esqueça de colocar todo o gasto que você teria para produção do produto ou serviço</t>
      </text>
    </comment>
    <comment ref="I20" authorId="5" shapeId="0" xr:uid="{8637731C-A2ED-4E69-9EBF-048F08FACF42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Veja nos útimos 3 a média da quantidade de venda do seu produto</t>
      </text>
    </comment>
    <comment ref="I22" authorId="6" shapeId="0" xr:uid="{60158102-51AF-4D9B-ACC6-24BB55506324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Aqui você vê qual seria o seu faturamento se vendesse a mesma quantidade das vendas médias, com o novo preço de venda.</t>
      </text>
    </comment>
  </commentList>
</comments>
</file>

<file path=xl/sharedStrings.xml><?xml version="1.0" encoding="utf-8"?>
<sst xmlns="http://schemas.openxmlformats.org/spreadsheetml/2006/main" count="54" uniqueCount="47">
  <si>
    <t>Selecione o Tipo de Imposto</t>
  </si>
  <si>
    <t>Comércio</t>
  </si>
  <si>
    <t>Receita Bruta 12 meses:</t>
  </si>
  <si>
    <t>Receita Mensal</t>
  </si>
  <si>
    <t>DAS estimado (R$):</t>
  </si>
  <si>
    <t>Despesas/Custos Fixos</t>
  </si>
  <si>
    <t>Despesas/Custos Variáveis</t>
  </si>
  <si>
    <t>Informações de venda</t>
  </si>
  <si>
    <t>Nome</t>
  </si>
  <si>
    <t>Valor</t>
  </si>
  <si>
    <t>Lucro desejado</t>
  </si>
  <si>
    <t>Aluguel</t>
  </si>
  <si>
    <t xml:space="preserve">Água </t>
  </si>
  <si>
    <t>Custo por Unidade</t>
  </si>
  <si>
    <t>IPTU</t>
  </si>
  <si>
    <t>Luz</t>
  </si>
  <si>
    <t>Markup</t>
  </si>
  <si>
    <t>Aluguel Equipamento</t>
  </si>
  <si>
    <t>Internet/Telefonia</t>
  </si>
  <si>
    <t>Seguro</t>
  </si>
  <si>
    <t>Fretes/Entregas</t>
  </si>
  <si>
    <t>Preço de Venda</t>
  </si>
  <si>
    <t>Inteligencias Artificiais</t>
  </si>
  <si>
    <t>Compras</t>
  </si>
  <si>
    <t>Salário</t>
  </si>
  <si>
    <t>Impostos</t>
  </si>
  <si>
    <t>Lucro  por Unidade</t>
  </si>
  <si>
    <t>Contabilidade</t>
  </si>
  <si>
    <t>Uso e Consumo</t>
  </si>
  <si>
    <t>Marketing</t>
  </si>
  <si>
    <t>Manutenção</t>
  </si>
  <si>
    <t>Simulação Mês</t>
  </si>
  <si>
    <t>Sistemas</t>
  </si>
  <si>
    <t>Multas e Juros</t>
  </si>
  <si>
    <t>Total de Unidade/ Serviço vendido</t>
  </si>
  <si>
    <t>Contribuições</t>
  </si>
  <si>
    <t>Taxa de cartão</t>
  </si>
  <si>
    <t>Outros</t>
  </si>
  <si>
    <t>Venda Estimada Total</t>
  </si>
  <si>
    <t>Total Despesas/Custos + Imposto</t>
  </si>
  <si>
    <t>Resultado Simulação Mês</t>
  </si>
  <si>
    <t>Total</t>
  </si>
  <si>
    <t>🌐</t>
  </si>
  <si>
    <t>✉️</t>
  </si>
  <si>
    <t>contato@matrizcontabilidade.com.br</t>
  </si>
  <si>
    <t>Ficou com alguma dúvda na tabela ou na precificação, por favor entre em contato com Matriz</t>
  </si>
  <si>
    <t>https://matrizcontabilidade.com.br/abertura-de-empresa/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</si>
</sst>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R$&quot;\ #,##0.00;[Red]\-&quot;R$&quot;\ #,##0.00"/>
    <numFmt numFmtId="164" formatCode="0.00_ ;[Red]\-0.00\ "/>
    <numFmt numFmtId="165" formatCode="&quot;R$&quot;\ #,##0.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Segoe UI"/>
      <family val="2"/>
    </font>
    <font>
      <sz val="11"/>
      <color theme="0"/>
      <name val="Segoe UI Black"/>
      <family val="2"/>
    </font>
    <font>
      <sz val="11"/>
      <color rgb="FF800000"/>
      <name val="Segoe UI Black"/>
      <family val="2"/>
    </font>
    <font>
      <sz val="11"/>
      <color rgb="FF80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23">
    <xf numFmtId="0" fontId="0" fillId="0" borderId="0" xfId="0"/>
    <xf numFmtId="0" fontId="0" fillId="2" borderId="0" xfId="0" applyFill="1"/>
    <xf numFmtId="8" fontId="0" fillId="2" borderId="0" xfId="0" applyNumberFormat="1" applyFill="1"/>
    <xf numFmtId="165" fontId="0" fillId="2" borderId="0" xfId="0" applyNumberFormat="1" applyFill="1"/>
    <xf numFmtId="0" fontId="1" fillId="2" borderId="1" xfId="0" applyFont="1" applyFill="1" applyBorder="1"/>
    <xf numFmtId="0" fontId="1" fillId="2" borderId="0" xfId="0" applyFont="1" applyFill="1"/>
    <xf numFmtId="8" fontId="1" fillId="2" borderId="1" xfId="0" applyNumberFormat="1" applyFont="1" applyFill="1" applyBorder="1"/>
    <xf numFmtId="38" fontId="0" fillId="2" borderId="0" xfId="0" applyNumberFormat="1" applyFill="1"/>
    <xf numFmtId="38" fontId="1" fillId="2" borderId="1" xfId="0" applyNumberFormat="1" applyFont="1" applyFill="1" applyBorder="1"/>
    <xf numFmtId="10" fontId="1" fillId="2" borderId="1" xfId="0" applyNumberFormat="1" applyFont="1" applyFill="1" applyBorder="1"/>
    <xf numFmtId="164" fontId="1" fillId="2" borderId="1" xfId="0" applyNumberFormat="1" applyFont="1" applyFill="1" applyBorder="1"/>
    <xf numFmtId="0" fontId="2" fillId="3" borderId="1" xfId="0" applyFont="1" applyFill="1" applyBorder="1"/>
    <xf numFmtId="0" fontId="1" fillId="4" borderId="1" xfId="0" applyFont="1" applyFill="1" applyBorder="1"/>
    <xf numFmtId="8" fontId="1" fillId="4" borderId="1" xfId="0" applyNumberFormat="1" applyFont="1" applyFill="1" applyBorder="1"/>
    <xf numFmtId="0" fontId="3" fillId="4" borderId="1" xfId="0" applyFont="1" applyFill="1" applyBorder="1" applyAlignment="1">
      <alignment horizontal="center"/>
    </xf>
    <xf numFmtId="0" fontId="4" fillId="2" borderId="0" xfId="0" applyFont="1" applyFill="1"/>
    <xf numFmtId="0" fontId="5" fillId="2" borderId="0" xfId="1" applyFill="1"/>
    <xf numFmtId="0" fontId="0" fillId="2" borderId="0" xfId="0" applyFill="1" applyAlignment="1">
      <alignment horizontal="right"/>
    </xf>
    <xf numFmtId="0" fontId="0" fillId="2" borderId="0" xfId="0" applyFill="1" applyAlignment="1">
      <alignment wrapText="1"/>
    </xf>
    <xf numFmtId="0" fontId="2" fillId="3" borderId="1" xfId="0" applyFont="1" applyFill="1" applyBorder="1" applyAlignment="1">
      <alignment horizontal="center"/>
    </xf>
    <xf numFmtId="0" fontId="2" fillId="3" borderId="2" xfId="0" applyFont="1" applyFill="1" applyBorder="1"/>
    <xf numFmtId="0" fontId="2" fillId="3" borderId="3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</cellXfs>
  <cellStyles count="2">
    <cellStyle name="Hiperlink" xfId="1" builtinId="8"/>
    <cellStyle name="Normal" xfId="0" builtinId="0"/>
  </cellStyles>
  <dxfs count="0"/>
  <tableStyles count="0" defaultTableStyle="TableStyleMedium9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1310640</xdr:colOff>
      <xdr:row>0</xdr:row>
      <xdr:rowOff>0</xdr:rowOff>
    </xdr:from>
    <xdr:to>
      <xdr:col>6</xdr:col>
      <xdr:colOff>7620</xdr:colOff>
      <xdr:row>8</xdr:row>
      <xdr:rowOff>108344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13BD149C-EE12-35DD-DC92-DDFA4EA0B0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8280" y="0"/>
          <a:ext cx="1912620" cy="1693304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Luciano Colino" id="{BA2FF19F-4AFC-4C95-BEA0-FDCB378F2111}" userId="65d659ec7cb9f41a" providerId="Windows Live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2" dT="2025-07-31T19:13:54.20" personId="{BA2FF19F-4AFC-4C95-BEA0-FDCB378F2111}" id="{6C7688E9-E3A4-47D9-9498-BC20AA68D680}">
    <text>Selecione aqui que tipo de empresa você tem</text>
  </threadedComment>
  <threadedComment ref="B3" dT="2025-07-31T19:07:07.35" personId="{BA2FF19F-4AFC-4C95-BEA0-FDCB378F2111}" id="{6F2082C4-F596-49AB-8679-8951367F61C3}">
    <text>Some o total de venda dos últimos 12 meses da sua empresa, para achar a alíquota do Simples Nacional você se enquadra</text>
  </threadedComment>
  <threadedComment ref="B4" dT="2025-07-31T19:07:33.22" personId="{BA2FF19F-4AFC-4C95-BEA0-FDCB378F2111}" id="{BD1F1691-F570-47B0-8E09-300F94F89847}">
    <text>Coloque a Venda Bruta do Mês</text>
  </threadedComment>
  <threadedComment ref="I11" dT="2025-07-31T19:02:42.21" personId="{BA2FF19F-4AFC-4C95-BEA0-FDCB378F2111}" id="{28420343-6EFF-43B9-BD53-0BFE4703154E}">
    <text>Coloque aqui a porcentagem que você deseja de lucro.</text>
  </threadedComment>
  <threadedComment ref="I12" dT="2025-07-31T19:03:37.54" personId="{BA2FF19F-4AFC-4C95-BEA0-FDCB378F2111}" id="{8EA5CE37-7526-4014-892E-B4864BC81E26}">
    <text>Não esqueça de colocar todo o gasto que você teria para produção do produto ou serviço</text>
  </threadedComment>
  <threadedComment ref="I20" dT="2025-07-31T19:04:39.74" personId="{BA2FF19F-4AFC-4C95-BEA0-FDCB378F2111}" id="{8637731C-A2ED-4E69-9EBF-048F08FACF42}">
    <text>Veja nos útimos 3 a média da quantidade de venda do seu produto</text>
  </threadedComment>
  <threadedComment ref="I22" dT="2025-07-31T19:10:52.14" personId="{BA2FF19F-4AFC-4C95-BEA0-FDCB378F2111}" id="{60158102-51AF-4D9B-ACC6-24BB55506324}">
    <text>Aqui você vê qual seria o seu faturamento se vendesse a mesma quantidade das vendas médias, com o novo preço de venda.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microsoft.com/office/2017/10/relationships/threadedComment" Target="../threadedComments/threadedComment1.xml"/><Relationship Id="rId2" Type="http://schemas.openxmlformats.org/officeDocument/2006/relationships/hyperlink" Target="https://matrizcontabilidade.com.br/abertura-de-empresa/" TargetMode="External"/><Relationship Id="rId1" Type="http://schemas.openxmlformats.org/officeDocument/2006/relationships/hyperlink" Target="mailto:contato@matrizcontabilidade.com.br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A40"/>
  <sheetViews>
    <sheetView tabSelected="1" zoomScale="115" zoomScaleNormal="115" workbookViewId="0">
      <selection activeCell="N24" sqref="N24"/>
    </sheetView>
  </sheetViews>
  <sheetFormatPr defaultRowHeight="14.4" x14ac:dyDescent="0.3"/>
  <cols>
    <col min="1" max="1" width="29.21875" style="1" bestFit="1" customWidth="1"/>
    <col min="2" max="2" width="19.88671875" style="1" bestFit="1" customWidth="1"/>
    <col min="3" max="3" width="9.33203125" style="1" customWidth="1"/>
    <col min="4" max="4" width="24" style="1" customWidth="1"/>
    <col min="5" max="5" width="14.21875" style="1" bestFit="1" customWidth="1"/>
    <col min="6" max="6" width="8.6640625" style="1" customWidth="1"/>
    <col min="7" max="7" width="0.21875" style="1" customWidth="1"/>
    <col min="8" max="8" width="34.88671875" style="1" bestFit="1" customWidth="1"/>
    <col min="9" max="9" width="14.77734375" style="1" customWidth="1"/>
    <col min="10" max="10" width="14.6640625" style="1" hidden="1" customWidth="1"/>
    <col min="11" max="11" width="0.21875" style="1" hidden="1" customWidth="1"/>
    <col min="12" max="12" width="0.109375" style="1" hidden="1" customWidth="1"/>
    <col min="13" max="13" width="12.109375" style="1" bestFit="1" customWidth="1"/>
    <col min="14" max="16384" width="8.88671875" style="1"/>
  </cols>
  <sheetData>
    <row r="2" spans="1:27" ht="16.8" x14ac:dyDescent="0.4">
      <c r="A2" s="11" t="s">
        <v>0</v>
      </c>
      <c r="B2" s="14" t="s">
        <v>1</v>
      </c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</row>
    <row r="3" spans="1:27" ht="16.8" x14ac:dyDescent="0.4">
      <c r="A3" s="4" t="s">
        <v>2</v>
      </c>
      <c r="B3" s="6">
        <v>192000</v>
      </c>
      <c r="E3" s="2">
        <v>0</v>
      </c>
      <c r="F3" s="1">
        <v>0.04</v>
      </c>
      <c r="G3" s="2">
        <v>0</v>
      </c>
      <c r="J3" s="3">
        <v>180000</v>
      </c>
      <c r="K3" s="1">
        <v>0.06</v>
      </c>
      <c r="L3" s="2">
        <v>0</v>
      </c>
    </row>
    <row r="4" spans="1:27" ht="16.8" customHeight="1" x14ac:dyDescent="0.4">
      <c r="A4" s="4" t="s">
        <v>3</v>
      </c>
      <c r="B4" s="6">
        <v>16000</v>
      </c>
      <c r="E4" s="2">
        <v>180000.01</v>
      </c>
      <c r="F4" s="1">
        <v>7.2999999999999995E-2</v>
      </c>
      <c r="G4" s="2">
        <v>5940</v>
      </c>
      <c r="J4" s="3">
        <v>360000</v>
      </c>
      <c r="K4" s="1">
        <v>0.112</v>
      </c>
      <c r="L4" s="2">
        <v>9360</v>
      </c>
    </row>
    <row r="5" spans="1:27" ht="16.8" customHeight="1" x14ac:dyDescent="0.4">
      <c r="A5" s="11" t="s">
        <v>4</v>
      </c>
      <c r="B5" s="13">
        <f>IF(B2="MEI",75.9,IF(B2="Comércio",(INDEX(F3:F8,MATCH(B3,E3:E8,1))*B4 - INDEX(G3:G8,MATCH(B3,E3:E8,1))*(B4/B3)),IF(B2="Serviço",(INDEX(K3:K8,MATCH(B3,J3:J8,1))*B4 - INDEX(L3:L8,MATCH(B3,J3:J8,1))*(B4/B3)),"Tipo inválido")))</f>
        <v>673</v>
      </c>
      <c r="E5" s="2">
        <v>360000.01</v>
      </c>
      <c r="F5" s="1">
        <v>9.5000000000000001E-2</v>
      </c>
      <c r="G5" s="2">
        <v>13860</v>
      </c>
      <c r="H5" s="18"/>
      <c r="I5" s="18"/>
      <c r="J5" s="3">
        <v>720000</v>
      </c>
      <c r="K5" s="1">
        <v>0.13500000000000001</v>
      </c>
      <c r="L5" s="2">
        <v>17640</v>
      </c>
    </row>
    <row r="6" spans="1:27" x14ac:dyDescent="0.3">
      <c r="E6" s="2">
        <v>720000.01</v>
      </c>
      <c r="F6" s="1">
        <v>0.107</v>
      </c>
      <c r="G6" s="2">
        <v>22500</v>
      </c>
      <c r="J6" s="3">
        <v>1800000</v>
      </c>
      <c r="K6" s="1">
        <v>0.16</v>
      </c>
      <c r="L6" s="2">
        <v>35640</v>
      </c>
    </row>
    <row r="7" spans="1:27" x14ac:dyDescent="0.3">
      <c r="E7" s="2">
        <v>1800000.01</v>
      </c>
      <c r="F7" s="1">
        <v>0.123</v>
      </c>
      <c r="G7" s="2">
        <v>87300</v>
      </c>
      <c r="H7" s="17"/>
      <c r="J7" s="3">
        <v>3600000</v>
      </c>
      <c r="K7" s="1">
        <v>0.21</v>
      </c>
      <c r="L7" s="2">
        <v>125640</v>
      </c>
    </row>
    <row r="8" spans="1:27" x14ac:dyDescent="0.3">
      <c r="E8" s="2">
        <v>3600000.01</v>
      </c>
      <c r="F8" s="1">
        <v>0.13800000000000001</v>
      </c>
      <c r="G8" s="2">
        <v>124800</v>
      </c>
      <c r="H8" s="17"/>
      <c r="J8" s="3">
        <v>4800000</v>
      </c>
      <c r="K8" s="1">
        <v>0.33</v>
      </c>
      <c r="L8" s="2">
        <v>648000</v>
      </c>
    </row>
    <row r="10" spans="1:27" ht="16.8" x14ac:dyDescent="0.4">
      <c r="A10" s="19" t="s">
        <v>5</v>
      </c>
      <c r="B10" s="20"/>
      <c r="D10" s="19" t="s">
        <v>6</v>
      </c>
      <c r="E10" s="20"/>
      <c r="H10" s="21" t="s">
        <v>7</v>
      </c>
      <c r="I10" s="22"/>
    </row>
    <row r="11" spans="1:27" ht="16.8" x14ac:dyDescent="0.4">
      <c r="A11" s="12" t="s">
        <v>8</v>
      </c>
      <c r="B11" s="12" t="s">
        <v>9</v>
      </c>
      <c r="C11" s="5"/>
      <c r="D11" s="12" t="s">
        <v>8</v>
      </c>
      <c r="E11" s="12" t="s">
        <v>9</v>
      </c>
      <c r="H11" s="4" t="s">
        <v>10</v>
      </c>
      <c r="I11" s="9">
        <v>0.45</v>
      </c>
    </row>
    <row r="12" spans="1:27" ht="16.8" x14ac:dyDescent="0.4">
      <c r="A12" s="4" t="s">
        <v>11</v>
      </c>
      <c r="B12" s="6">
        <v>850</v>
      </c>
      <c r="D12" s="4" t="s">
        <v>12</v>
      </c>
      <c r="E12" s="6">
        <v>59.6</v>
      </c>
      <c r="H12" s="4" t="s">
        <v>13</v>
      </c>
      <c r="I12" s="6">
        <v>13.4</v>
      </c>
    </row>
    <row r="13" spans="1:27" ht="16.8" x14ac:dyDescent="0.4">
      <c r="A13" s="12" t="s">
        <v>14</v>
      </c>
      <c r="B13" s="13">
        <v>99</v>
      </c>
      <c r="D13" s="12" t="s">
        <v>15</v>
      </c>
      <c r="E13" s="13">
        <v>78.900000000000006</v>
      </c>
      <c r="H13" s="4" t="s">
        <v>16</v>
      </c>
      <c r="I13" s="10">
        <f>I15/I12</f>
        <v>1.45</v>
      </c>
    </row>
    <row r="14" spans="1:27" ht="16.8" x14ac:dyDescent="0.4">
      <c r="A14" s="5" t="s">
        <v>17</v>
      </c>
      <c r="B14" s="6"/>
      <c r="D14" s="4" t="s">
        <v>18</v>
      </c>
      <c r="E14" s="6">
        <v>99.99</v>
      </c>
    </row>
    <row r="15" spans="1:27" ht="16.8" x14ac:dyDescent="0.4">
      <c r="A15" s="12" t="s">
        <v>19</v>
      </c>
      <c r="B15" s="13">
        <v>50</v>
      </c>
      <c r="D15" s="12" t="s">
        <v>20</v>
      </c>
      <c r="E15" s="13">
        <v>50</v>
      </c>
      <c r="H15" s="11" t="s">
        <v>21</v>
      </c>
      <c r="I15" s="13">
        <f>I12*(1+I11)</f>
        <v>19.43</v>
      </c>
    </row>
    <row r="16" spans="1:27" ht="16.8" x14ac:dyDescent="0.4">
      <c r="A16" s="4" t="s">
        <v>22</v>
      </c>
      <c r="B16" s="6"/>
      <c r="D16" s="4" t="s">
        <v>23</v>
      </c>
      <c r="E16" s="6">
        <v>1500</v>
      </c>
    </row>
    <row r="17" spans="1:9" ht="16.8" x14ac:dyDescent="0.4">
      <c r="A17" s="12" t="s">
        <v>24</v>
      </c>
      <c r="B17" s="13"/>
      <c r="D17" s="12" t="s">
        <v>25</v>
      </c>
      <c r="E17" s="13"/>
      <c r="H17" s="11" t="s">
        <v>26</v>
      </c>
      <c r="I17" s="13">
        <f>I15-I12</f>
        <v>6.0299999999999994</v>
      </c>
    </row>
    <row r="18" spans="1:9" ht="16.8" x14ac:dyDescent="0.4">
      <c r="A18" s="4" t="s">
        <v>27</v>
      </c>
      <c r="B18" s="6">
        <v>360</v>
      </c>
      <c r="D18" s="4" t="s">
        <v>28</v>
      </c>
      <c r="E18" s="6"/>
    </row>
    <row r="19" spans="1:9" ht="16.8" x14ac:dyDescent="0.4">
      <c r="A19" s="12" t="s">
        <v>29</v>
      </c>
      <c r="B19" s="13">
        <v>100</v>
      </c>
      <c r="D19" s="12" t="s">
        <v>30</v>
      </c>
      <c r="E19" s="13"/>
      <c r="H19" s="21" t="s">
        <v>31</v>
      </c>
      <c r="I19" s="22"/>
    </row>
    <row r="20" spans="1:9" ht="16.8" x14ac:dyDescent="0.4">
      <c r="A20" s="4" t="s">
        <v>32</v>
      </c>
      <c r="B20" s="6">
        <v>400</v>
      </c>
      <c r="D20" s="4" t="s">
        <v>33</v>
      </c>
      <c r="E20" s="6"/>
      <c r="H20" s="4" t="s">
        <v>34</v>
      </c>
      <c r="I20" s="8">
        <v>1000</v>
      </c>
    </row>
    <row r="21" spans="1:9" ht="16.8" x14ac:dyDescent="0.4">
      <c r="A21" s="12" t="s">
        <v>35</v>
      </c>
      <c r="B21" s="13"/>
      <c r="D21" s="12" t="s">
        <v>36</v>
      </c>
      <c r="E21" s="13"/>
      <c r="I21" s="7"/>
    </row>
    <row r="22" spans="1:9" ht="16.8" x14ac:dyDescent="0.4">
      <c r="A22" s="4" t="s">
        <v>37</v>
      </c>
      <c r="B22" s="6"/>
      <c r="D22" s="4" t="s">
        <v>37</v>
      </c>
      <c r="E22" s="6"/>
      <c r="H22" s="4" t="s">
        <v>38</v>
      </c>
      <c r="I22" s="6">
        <f>I20*I15</f>
        <v>19430</v>
      </c>
    </row>
    <row r="23" spans="1:9" ht="16.8" x14ac:dyDescent="0.4">
      <c r="A23" s="12"/>
      <c r="B23" s="13"/>
      <c r="D23" s="12"/>
      <c r="E23" s="13"/>
      <c r="H23" s="4" t="s">
        <v>3</v>
      </c>
      <c r="I23" s="6">
        <f>B4</f>
        <v>16000</v>
      </c>
    </row>
    <row r="24" spans="1:9" ht="16.8" x14ac:dyDescent="0.4">
      <c r="A24" s="4"/>
      <c r="B24" s="6"/>
      <c r="D24" s="4"/>
      <c r="E24" s="6"/>
      <c r="H24" s="4" t="s">
        <v>5</v>
      </c>
      <c r="I24" s="6">
        <f>B34</f>
        <v>1859</v>
      </c>
    </row>
    <row r="25" spans="1:9" ht="16.8" x14ac:dyDescent="0.4">
      <c r="A25" s="12"/>
      <c r="B25" s="13"/>
      <c r="D25" s="12"/>
      <c r="E25" s="13"/>
      <c r="H25" s="4" t="s">
        <v>6</v>
      </c>
      <c r="I25" s="6">
        <f>E34</f>
        <v>1788.49</v>
      </c>
    </row>
    <row r="26" spans="1:9" ht="16.8" x14ac:dyDescent="0.4">
      <c r="A26" s="4"/>
      <c r="B26" s="6"/>
      <c r="D26" s="4"/>
      <c r="E26" s="6"/>
      <c r="I26" s="2"/>
    </row>
    <row r="27" spans="1:9" ht="16.8" x14ac:dyDescent="0.4">
      <c r="A27" s="12"/>
      <c r="B27" s="13"/>
      <c r="D27" s="12"/>
      <c r="E27" s="13"/>
      <c r="H27" s="11" t="s">
        <v>39</v>
      </c>
      <c r="I27" s="13">
        <f>B34+E34+B5</f>
        <v>4320.49</v>
      </c>
    </row>
    <row r="28" spans="1:9" ht="16.8" x14ac:dyDescent="0.4">
      <c r="A28" s="4"/>
      <c r="B28" s="6"/>
      <c r="D28" s="4"/>
      <c r="E28" s="6"/>
      <c r="I28" s="2"/>
    </row>
    <row r="29" spans="1:9" ht="16.8" x14ac:dyDescent="0.4">
      <c r="A29" s="12"/>
      <c r="B29" s="13"/>
      <c r="D29" s="12"/>
      <c r="E29" s="13"/>
      <c r="H29" s="11" t="s">
        <v>40</v>
      </c>
      <c r="I29" s="13">
        <f>I23-I27</f>
        <v>11679.51</v>
      </c>
    </row>
    <row r="30" spans="1:9" ht="16.8" x14ac:dyDescent="0.4">
      <c r="A30" s="4"/>
      <c r="B30" s="6"/>
      <c r="D30" s="4"/>
      <c r="E30" s="6"/>
    </row>
    <row r="31" spans="1:9" ht="16.8" x14ac:dyDescent="0.4">
      <c r="A31" s="12"/>
      <c r="B31" s="13"/>
      <c r="D31" s="12"/>
      <c r="E31" s="13"/>
    </row>
    <row r="32" spans="1:9" ht="16.8" x14ac:dyDescent="0.4">
      <c r="A32" s="4"/>
      <c r="B32" s="6"/>
      <c r="D32" s="4"/>
      <c r="E32" s="6"/>
    </row>
    <row r="34" spans="1:5" ht="16.8" x14ac:dyDescent="0.4">
      <c r="A34" s="11" t="s">
        <v>41</v>
      </c>
      <c r="B34" s="6">
        <f>SUM(B12:B32)</f>
        <v>1859</v>
      </c>
      <c r="D34" s="11" t="s">
        <v>41</v>
      </c>
      <c r="E34" s="6">
        <f>SUM(E12:E32)</f>
        <v>1788.49</v>
      </c>
    </row>
    <row r="36" spans="1:5" x14ac:dyDescent="0.3">
      <c r="A36" s="1" t="s">
        <v>45</v>
      </c>
    </row>
    <row r="39" spans="1:5" x14ac:dyDescent="0.3">
      <c r="A39" s="17" t="s">
        <v>42</v>
      </c>
      <c r="B39" s="16" t="s">
        <v>46</v>
      </c>
    </row>
    <row r="40" spans="1:5" x14ac:dyDescent="0.3">
      <c r="A40" s="17" t="s">
        <v>43</v>
      </c>
      <c r="B40" s="16" t="s">
        <v>44</v>
      </c>
    </row>
  </sheetData>
  <mergeCells count="4">
    <mergeCell ref="A10:B10"/>
    <mergeCell ref="D10:E10"/>
    <mergeCell ref="H19:I19"/>
    <mergeCell ref="H10:I10"/>
  </mergeCells>
  <dataValidations disablePrompts="1" count="1">
    <dataValidation type="list" allowBlank="1" showInputMessage="1" showErrorMessage="1" sqref="B2" xr:uid="{00000000-0002-0000-0000-000000000000}">
      <formula1>"Serviço,Comércio,MEI"</formula1>
    </dataValidation>
  </dataValidations>
  <hyperlinks>
    <hyperlink ref="B40" r:id="rId1" xr:uid="{D50F7F26-5E1D-406A-A21B-81960EE11087}"/>
    <hyperlink ref="B39" r:id="rId2" xr:uid="{455FD5B7-1269-449A-B0DD-1890E1041E91}"/>
  </hyperlinks>
  <pageMargins left="0.75" right="0.75" top="1" bottom="1" header="0.5" footer="0.5"/>
  <pageSetup paperSize="9" orientation="portrait" r:id="rId3"/>
  <drawing r:id="rId4"/>
  <legacy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Simulação DAS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Luciano Colino</cp:lastModifiedBy>
  <cp:lastPrinted>2025-07-31T19:13:00Z</cp:lastPrinted>
  <dcterms:created xsi:type="dcterms:W3CDTF">2025-07-31T13:14:25Z</dcterms:created>
  <dcterms:modified xsi:type="dcterms:W3CDTF">2025-07-31T23:01:28Z</dcterms:modified>
</cp:coreProperties>
</file>